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hitneyintl-my.sharepoint.com/personal/angie_quiroga_ilumno_com/Documents/Documents/DMMP/Montaje Portal Andina/"/>
    </mc:Choice>
  </mc:AlternateContent>
  <xr:revisionPtr revIDLastSave="0" documentId="8_{16C8FA04-2ADD-4C0D-BDE2-7A0C0E40818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imulad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igZFQLB4aiEbd5i7mQd8qJnf5CwA=="/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B13" i="2"/>
  <c r="F11" i="2" s="1"/>
  <c r="G11" i="2" s="1"/>
  <c r="B15" i="2" l="1"/>
  <c r="G16" i="2" s="1"/>
  <c r="F16" i="2" l="1"/>
  <c r="H13" i="2"/>
  <c r="I11" i="2"/>
  <c r="G15" i="2"/>
  <c r="F14" i="2"/>
  <c r="H16" i="2"/>
  <c r="B16" i="2"/>
  <c r="F12" i="2"/>
  <c r="H15" i="2"/>
  <c r="G14" i="2"/>
  <c r="F13" i="2"/>
  <c r="H14" i="2"/>
  <c r="F15" i="2"/>
  <c r="G13" i="2"/>
  <c r="H12" i="2"/>
  <c r="G12" i="2"/>
  <c r="G17" i="2" l="1"/>
  <c r="I12" i="2"/>
  <c r="I13" i="2" s="1"/>
  <c r="I14" i="2" s="1"/>
  <c r="I15" i="2" s="1"/>
  <c r="I16" i="2" s="1"/>
  <c r="H17" i="2" l="1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B10" authorId="0" shapeId="0" xr:uid="{1AE816CF-511C-4295-B61B-17BD0E5CC0F8}">
      <text>
        <r>
          <rPr>
            <sz val="8"/>
            <color indexed="81"/>
            <rFont val="72"/>
            <family val="2"/>
          </rPr>
          <t>Valor neto por semestre.</t>
        </r>
      </text>
    </comment>
    <comment ref="B11" authorId="0" shapeId="0" xr:uid="{16B97577-6F5B-4BFA-80D0-1575B47F66D7}">
      <text>
        <r>
          <rPr>
            <sz val="8"/>
            <color indexed="81"/>
            <rFont val="72"/>
            <family val="2"/>
          </rPr>
          <t>El 10% aplica unicamente para matriculas de pregrado que son egresados del SENA.</t>
        </r>
      </text>
    </comment>
    <comment ref="B12" authorId="0" shapeId="0" xr:uid="{E4FC51B9-6A20-4E24-A3E2-2009CE62E228}">
      <text>
        <r>
          <rPr>
            <sz val="8"/>
            <color indexed="81"/>
            <rFont val="72"/>
            <family val="2"/>
          </rPr>
          <t>El número de cuotas está sujeto a la duración del periodo de clases.</t>
        </r>
      </text>
    </comment>
  </commentList>
</comments>
</file>

<file path=xl/sharedStrings.xml><?xml version="1.0" encoding="utf-8"?>
<sst xmlns="http://schemas.openxmlformats.org/spreadsheetml/2006/main" count="22" uniqueCount="22">
  <si>
    <t>CONCEPTOS</t>
  </si>
  <si>
    <t>VALOR</t>
  </si>
  <si>
    <t>ABONO A CAPITAL</t>
  </si>
  <si>
    <t>SALDO CAPITAL</t>
  </si>
  <si>
    <t>VALOR CUOTA INICIAL</t>
  </si>
  <si>
    <t>VALOR A FINANCIAR</t>
  </si>
  <si>
    <t>AMORTIZACIÓN</t>
  </si>
  <si>
    <t># CUOTAS</t>
  </si>
  <si>
    <t>CUOTA INICIAL</t>
  </si>
  <si>
    <t>VALOR DE LA CUOTA CON INTERÉS:</t>
  </si>
  <si>
    <t>VALOR TOTAL MATRÍCULA:</t>
  </si>
  <si>
    <t>NÚMERO DE CUOTAS:</t>
  </si>
  <si>
    <t>% CUOTA INICIAL:</t>
  </si>
  <si>
    <t>Por favor diligenciar los campos en amarillo:</t>
  </si>
  <si>
    <t>CUOTAS FIJA MENSUAL</t>
  </si>
  <si>
    <t>INTERÉS CORRIENTE N.M.V</t>
  </si>
  <si>
    <t>INTERÉS CORRIENTE</t>
  </si>
  <si>
    <t>VALOR CUOTA FIJA MENSUAL</t>
  </si>
  <si>
    <t>SIMULADOR CRÉDITO EDUCATIVO</t>
  </si>
  <si>
    <t>Tener en cuenta</t>
  </si>
  <si>
    <r>
      <t>1.</t>
    </r>
    <r>
      <rPr>
        <sz val="7"/>
        <color rgb="FF000000"/>
        <rFont val="Times New Roman"/>
        <family val="1"/>
      </rPr>
      <t xml:space="preserve">         </t>
    </r>
    <r>
      <rPr>
        <sz val="8"/>
        <color rgb="FF000000"/>
        <rFont val="Montserrat"/>
      </rPr>
      <t xml:space="preserve">Los resultados que arroja este simulador son una proyección aproximada que no comprometen a la universidad a mantener las condiciones de plazo, tasa o monto de la deuda, entre otras. Tampoco implica la obligación para la universidad de otorgar efectivamente la operación simulada.  </t>
    </r>
  </si>
  <si>
    <r>
      <t>2.</t>
    </r>
    <r>
      <rPr>
        <sz val="7"/>
        <color rgb="FF000000"/>
        <rFont val="Times New Roman"/>
        <family val="1"/>
      </rPr>
      <t xml:space="preserve">        </t>
    </r>
    <r>
      <rPr>
        <sz val="8"/>
        <color rgb="FF000000"/>
        <rFont val="Montserrat"/>
      </rPr>
      <t>Los valores reales al momento de otorgar el crédito, podrán ser modificados de conformidad con la variación de las tasas de interés o conforme a las políticas institucionales.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</si>
</sst>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-&quot;$&quot;\ * #,##0_-;\-&quot;$&quot;\ * #,##0_-;_-&quot;$&quot;\ * &quot;-&quot;??_-;_-@_-"/>
    <numFmt numFmtId="166" formatCode="&quot;$&quot;\ #,##0"/>
  </numFmts>
  <fonts count="14">
    <font>
      <sz val="10"/>
      <color rgb="FF000000"/>
      <name val="Arial"/>
      <scheme val="minor"/>
    </font>
    <font>
      <sz val="10"/>
      <color theme="1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indexed="81"/>
      <name val="72"/>
      <family val="2"/>
    </font>
    <font>
      <b/>
      <sz val="10"/>
      <color theme="1"/>
      <name val="Arial"/>
      <family val="2"/>
    </font>
    <font>
      <b/>
      <sz val="8"/>
      <color theme="1"/>
      <name val="Montserrat"/>
    </font>
    <font>
      <sz val="8"/>
      <color rgb="FF000000"/>
      <name val="Montserrat"/>
    </font>
    <font>
      <sz val="7"/>
      <color rgb="FF000000"/>
      <name val="Times New Roman"/>
      <family val="1"/>
    </font>
    <font>
      <b/>
      <sz val="14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66"/>
        <bgColor rgb="FFFFFF6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 applyProtection="1"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165" fontId="1" fillId="4" borderId="2" xfId="1" applyNumberFormat="1" applyFont="1" applyFill="1" applyBorder="1" applyAlignment="1" applyProtection="1">
      <protection hidden="1"/>
    </xf>
    <xf numFmtId="165" fontId="1" fillId="0" borderId="2" xfId="1" applyNumberFormat="1" applyFont="1" applyBorder="1" applyAlignment="1" applyProtection="1">
      <protection hidden="1"/>
    </xf>
    <xf numFmtId="165" fontId="2" fillId="4" borderId="3" xfId="1" applyNumberFormat="1" applyFont="1" applyFill="1" applyBorder="1" applyAlignment="1" applyProtection="1">
      <alignment horizontal="center" vertical="center"/>
      <protection hidden="1"/>
    </xf>
    <xf numFmtId="165" fontId="2" fillId="4" borderId="8" xfId="1" applyNumberFormat="1" applyFont="1" applyFill="1" applyBorder="1" applyAlignment="1" applyProtection="1">
      <alignment vertical="center"/>
      <protection hidden="1"/>
    </xf>
    <xf numFmtId="165" fontId="2" fillId="4" borderId="7" xfId="1" applyNumberFormat="1" applyFont="1" applyFill="1" applyBorder="1" applyAlignment="1" applyProtection="1">
      <alignment vertical="center"/>
      <protection hidden="1"/>
    </xf>
    <xf numFmtId="165" fontId="1" fillId="4" borderId="3" xfId="1" applyNumberFormat="1" applyFont="1" applyFill="1" applyBorder="1" applyAlignment="1" applyProtection="1">
      <alignment horizontal="center"/>
      <protection hidden="1"/>
    </xf>
    <xf numFmtId="165" fontId="1" fillId="0" borderId="4" xfId="1" applyNumberFormat="1" applyFont="1" applyBorder="1" applyAlignment="1" applyProtection="1"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alignment horizontal="center"/>
      <protection hidden="1"/>
    </xf>
    <xf numFmtId="166" fontId="2" fillId="4" borderId="2" xfId="1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11" fillId="0" borderId="0" xfId="0" applyFont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5" fontId="4" fillId="0" borderId="13" xfId="1" applyNumberFormat="1" applyFont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165" fontId="4" fillId="5" borderId="13" xfId="1" applyNumberFormat="1" applyFont="1" applyFill="1" applyBorder="1" applyAlignment="1" applyProtection="1">
      <alignment horizontal="right"/>
      <protection locked="0"/>
    </xf>
    <xf numFmtId="165" fontId="6" fillId="0" borderId="13" xfId="1" applyNumberFormat="1" applyFont="1" applyBorder="1" applyAlignment="1" applyProtection="1">
      <alignment horizontal="right"/>
      <protection locked="0"/>
    </xf>
    <xf numFmtId="9" fontId="3" fillId="3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165" fontId="9" fillId="0" borderId="13" xfId="1" applyNumberFormat="1" applyFont="1" applyBorder="1" applyAlignment="1" applyProtection="1">
      <alignment horizontal="right" vertical="center"/>
      <protection hidden="1"/>
    </xf>
    <xf numFmtId="165" fontId="3" fillId="0" borderId="13" xfId="1" applyNumberFormat="1" applyFont="1" applyBorder="1" applyAlignment="1" applyProtection="1">
      <alignment horizontal="right" vertical="center"/>
      <protection hidden="1"/>
    </xf>
    <xf numFmtId="10" fontId="3" fillId="4" borderId="13" xfId="0" applyNumberFormat="1" applyFont="1" applyFill="1" applyBorder="1" applyAlignment="1" applyProtection="1">
      <alignment horizontal="right" vertical="center"/>
      <protection hidden="1"/>
    </xf>
    <xf numFmtId="0" fontId="3" fillId="5" borderId="14" xfId="0" applyFont="1" applyFill="1" applyBorder="1" applyAlignment="1" applyProtection="1">
      <alignment horizontal="right"/>
      <protection locked="0"/>
    </xf>
    <xf numFmtId="0" fontId="3" fillId="5" borderId="15" xfId="0" applyFont="1" applyFill="1" applyBorder="1" applyAlignment="1" applyProtection="1">
      <alignment horizontal="right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3175000" cy="928688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175000" cy="92868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X984"/>
  <sheetViews>
    <sheetView showGridLines="0" tabSelected="1" zoomScale="120" zoomScaleNormal="120" workbookViewId="0">
      <selection sqref="A1:C6"/>
    </sheetView>
  </sheetViews>
  <sheetFormatPr baseColWidth="10" defaultColWidth="12.54296875" defaultRowHeight="15" customHeight="1"/>
  <cols>
    <col min="1" max="1" width="30" style="10" customWidth="1"/>
    <col min="2" max="2" width="6.54296875" style="10" customWidth="1"/>
    <col min="3" max="3" width="14.81640625" style="10" customWidth="1"/>
    <col min="4" max="4" width="12.7265625" style="10" customWidth="1"/>
    <col min="5" max="5" width="31.26953125" style="10" bestFit="1" customWidth="1"/>
    <col min="6" max="6" width="28.54296875" style="10" bestFit="1" customWidth="1"/>
    <col min="7" max="7" width="18.1796875" style="10" customWidth="1"/>
    <col min="8" max="8" width="21.1796875" style="10" customWidth="1"/>
    <col min="9" max="9" width="16.7265625" style="10" customWidth="1"/>
    <col min="10" max="10" width="15.453125" style="10" customWidth="1"/>
    <col min="11" max="11" width="18" style="10" customWidth="1"/>
    <col min="12" max="12" width="13.26953125" style="10" customWidth="1"/>
    <col min="13" max="22" width="10.7265625" style="10" customWidth="1"/>
    <col min="23" max="24" width="14.453125" style="10" customWidth="1"/>
    <col min="25" max="16384" width="12.54296875" style="10"/>
  </cols>
  <sheetData>
    <row r="1" spans="1:24" ht="12.75" customHeight="1">
      <c r="A1" s="30"/>
      <c r="B1" s="31"/>
      <c r="C1" s="31"/>
      <c r="D1" s="32" t="s">
        <v>18</v>
      </c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12.75" customHeight="1">
      <c r="A2" s="31"/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12.75" customHeight="1">
      <c r="A3" s="31"/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ht="12.75" customHeight="1">
      <c r="A4" s="31"/>
      <c r="B4" s="31"/>
      <c r="C4" s="31"/>
      <c r="D4" s="31"/>
      <c r="E4" s="31"/>
      <c r="F4" s="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2.75" customHeight="1">
      <c r="A5" s="31"/>
      <c r="B5" s="31"/>
      <c r="C5" s="31"/>
      <c r="D5" s="31"/>
      <c r="E5" s="31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2.75" customHeight="1">
      <c r="A6" s="31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 customHeight="1">
      <c r="A7" s="8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">
      <c r="A9" s="9" t="s">
        <v>0</v>
      </c>
      <c r="B9" s="34" t="s">
        <v>1</v>
      </c>
      <c r="C9" s="35"/>
      <c r="D9" s="11"/>
      <c r="E9" s="28" t="s">
        <v>6</v>
      </c>
      <c r="F9" s="29"/>
      <c r="G9" s="29"/>
      <c r="H9" s="29"/>
      <c r="I9" s="2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5">
      <c r="A10" s="19" t="s">
        <v>10</v>
      </c>
      <c r="B10" s="36">
        <v>2070000</v>
      </c>
      <c r="C10" s="37"/>
      <c r="D10" s="1"/>
      <c r="E10" s="5" t="s">
        <v>7</v>
      </c>
      <c r="F10" s="6" t="s">
        <v>17</v>
      </c>
      <c r="G10" s="6" t="s">
        <v>2</v>
      </c>
      <c r="H10" s="6" t="s">
        <v>16</v>
      </c>
      <c r="I10" s="7" t="s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">
      <c r="A11" s="20" t="s">
        <v>12</v>
      </c>
      <c r="B11" s="38">
        <v>0.3</v>
      </c>
      <c r="C11" s="39"/>
      <c r="D11" s="1"/>
      <c r="E11" s="3" t="s">
        <v>8</v>
      </c>
      <c r="F11" s="14">
        <f>+B13</f>
        <v>621000</v>
      </c>
      <c r="G11" s="15">
        <f>+F11</f>
        <v>621000</v>
      </c>
      <c r="H11" s="25">
        <v>0</v>
      </c>
      <c r="I11" s="16">
        <f>+B15</f>
        <v>1449000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</row>
    <row r="12" spans="1:24" ht="12.5">
      <c r="A12" s="21" t="s">
        <v>11</v>
      </c>
      <c r="B12" s="43">
        <v>4</v>
      </c>
      <c r="C12" s="44"/>
      <c r="D12" s="1"/>
      <c r="E12" s="2">
        <v>1</v>
      </c>
      <c r="F12" s="17">
        <f>PMT($B$14,$B$12,-$B$15)</f>
        <v>374099.15357362252</v>
      </c>
      <c r="G12" s="17">
        <f>PPMT($B$14,E12,$B$12,-$B$15)</f>
        <v>355262.15357362252</v>
      </c>
      <c r="H12" s="12">
        <f>IPMT($B$14,E12,$B$12,-$B$15)</f>
        <v>18837</v>
      </c>
      <c r="I12" s="12">
        <f>B15-G12</f>
        <v>1093737.8464263775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">
      <c r="A13" s="22" t="s">
        <v>4</v>
      </c>
      <c r="B13" s="33">
        <f>+B10*B11</f>
        <v>621000</v>
      </c>
      <c r="C13" s="40"/>
      <c r="D13" s="1"/>
      <c r="E13" s="2">
        <f>+IF(B12&gt;=2,2,"")</f>
        <v>2</v>
      </c>
      <c r="F13" s="17">
        <f>+IF(E13="","",PMT($B$14,$B$12,-$B$15))</f>
        <v>374099.15357362252</v>
      </c>
      <c r="G13" s="17">
        <f>IF(E13="","",PPMT($B$14,E13,$B$12,-$B$15))</f>
        <v>359880.56157007965</v>
      </c>
      <c r="H13" s="12">
        <f>IF(E13="","",IPMT($B$14,E13,$B$12,-$B$15))</f>
        <v>14218.592003542904</v>
      </c>
      <c r="I13" s="12">
        <f>IF(E13="","",I12-G13)</f>
        <v>733857.28485629789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5">
      <c r="A14" s="23" t="s">
        <v>15</v>
      </c>
      <c r="B14" s="42">
        <v>1.2999999999999999E-2</v>
      </c>
      <c r="C14" s="42"/>
      <c r="D14" s="1"/>
      <c r="E14" s="2">
        <f>+IF(B12&gt;=3,3,"")</f>
        <v>3</v>
      </c>
      <c r="F14" s="17">
        <f t="shared" ref="F14:F16" si="0">+IF(E14="","",PMT($B$14,$B$12,-$B$15))</f>
        <v>374099.15357362252</v>
      </c>
      <c r="G14" s="17">
        <f t="shared" ref="G14:G16" si="1">IF(E14="","",PPMT($B$14,E14,$B$12,-$B$15))</f>
        <v>364559.00887049059</v>
      </c>
      <c r="H14" s="12">
        <f t="shared" ref="H14:H16" si="2">IF(E14="","",IPMT($B$14,E14,$B$12,-$B$15))</f>
        <v>9540.1447031318694</v>
      </c>
      <c r="I14" s="12">
        <f t="shared" ref="I14:I16" si="3">IF(E14="","",I13-G14)</f>
        <v>369298.2759858073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5">
      <c r="A15" s="23" t="s">
        <v>5</v>
      </c>
      <c r="B15" s="41">
        <f>B10-B13</f>
        <v>1449000</v>
      </c>
      <c r="C15" s="41"/>
      <c r="D15" s="1"/>
      <c r="E15" s="2">
        <f>+IF(B12&gt;=4,4,"")</f>
        <v>4</v>
      </c>
      <c r="F15" s="17">
        <f t="shared" si="0"/>
        <v>374099.15357362252</v>
      </c>
      <c r="G15" s="17">
        <f t="shared" si="1"/>
        <v>369298.27598580701</v>
      </c>
      <c r="H15" s="12">
        <f t="shared" si="2"/>
        <v>4800.8775878154911</v>
      </c>
      <c r="I15" s="12">
        <f t="shared" si="3"/>
        <v>2.9103830456733704E-10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5">
      <c r="A16" s="22" t="s">
        <v>14</v>
      </c>
      <c r="B16" s="33">
        <f>+PMT(B14,B12,-B15)</f>
        <v>374099.15357362252</v>
      </c>
      <c r="C16" s="33"/>
      <c r="D16" s="1"/>
      <c r="E16" s="2" t="str">
        <f>+IF(B12&gt;=5,5,"")</f>
        <v/>
      </c>
      <c r="F16" s="17" t="str">
        <f t="shared" si="0"/>
        <v/>
      </c>
      <c r="G16" s="17" t="str">
        <f t="shared" si="1"/>
        <v/>
      </c>
      <c r="H16" s="12" t="str">
        <f t="shared" si="2"/>
        <v/>
      </c>
      <c r="I16" s="12" t="str">
        <f t="shared" si="3"/>
        <v/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24" t="s">
        <v>9</v>
      </c>
      <c r="F17" s="17">
        <f>SUM(F11:F16)</f>
        <v>2117396.6142944898</v>
      </c>
      <c r="G17" s="17">
        <f>SUM(G1:G16)</f>
        <v>2069999.9999999995</v>
      </c>
      <c r="H17" s="13">
        <f t="shared" ref="H17" si="4">SUM(H12:H16)</f>
        <v>47396.61429449026</v>
      </c>
      <c r="I17" s="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26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2.5" customHeight="1">
      <c r="A20" s="27" t="s">
        <v>20</v>
      </c>
      <c r="B20" s="27"/>
      <c r="C20" s="27"/>
      <c r="D20" s="27"/>
      <c r="E20" s="27"/>
      <c r="F20" s="27"/>
      <c r="G20" s="2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27" t="s">
        <v>21</v>
      </c>
      <c r="B21" s="27"/>
      <c r="C21" s="27"/>
      <c r="D21" s="27"/>
      <c r="E21" s="27"/>
      <c r="F21" s="27"/>
      <c r="G21" s="2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</sheetData>
  <sheetProtection algorithmName="SHA-512" hashValue="k7/i2ysd8m9VqWQ66lx5PpVqycoc5Lw5vaFD8zI1R+RzMTOO12o83kTbhYaJL/sGkPVeBXDTJnGFmM0UVD5usw==" saltValue="z36bTKS9VvqJh6clUig9/g==" spinCount="100000" sheet="1" objects="1" scenarios="1"/>
  <mergeCells count="13">
    <mergeCell ref="A20:G20"/>
    <mergeCell ref="A21:G21"/>
    <mergeCell ref="E9:I9"/>
    <mergeCell ref="A1:C6"/>
    <mergeCell ref="D1:F6"/>
    <mergeCell ref="B16:C16"/>
    <mergeCell ref="B9:C9"/>
    <mergeCell ref="B10:C10"/>
    <mergeCell ref="B11:C11"/>
    <mergeCell ref="B13:C13"/>
    <mergeCell ref="B15:C15"/>
    <mergeCell ref="B14:C14"/>
    <mergeCell ref="B12:C12"/>
  </mergeCells>
  <dataValidations count="2">
    <dataValidation type="list" allowBlank="1" showErrorMessage="1" sqref="B12" xr:uid="{00000000-0002-0000-0100-000001000000}">
      <formula1>"1,2,3,4,5"</formula1>
    </dataValidation>
    <dataValidation type="list" allowBlank="1" showErrorMessage="1" sqref="B11:C11" xr:uid="{F43F0750-E9D2-400B-AC8A-FBB7B8E738CE}">
      <formula1>"10%,15%,20%,30%,50%,60%,70%,80%"</formula1>
    </dataValidation>
  </dataValidations>
  <pageMargins left="0.7" right="0.7" top="0.75" bottom="0.7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Generico</dc:creator>
  <cp:lastModifiedBy>Angie Quiroga</cp:lastModifiedBy>
  <dcterms:created xsi:type="dcterms:W3CDTF">2020-04-30T13:32:04Z</dcterms:created>
  <dcterms:modified xsi:type="dcterms:W3CDTF">2022-09-13T18:09:45Z</dcterms:modified>
</cp:coreProperties>
</file>